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autoCompressPictures="0"/>
  <mc:AlternateContent xmlns:mc="http://schemas.openxmlformats.org/markup-compatibility/2006">
    <mc:Choice Requires="x15">
      <x15ac:absPath xmlns:x15ac="http://schemas.microsoft.com/office/spreadsheetml/2010/11/ac" url="H:\BHenn\3E\3E Connect Conflict Minerals\"/>
    </mc:Choice>
  </mc:AlternateContent>
  <xr:revisionPtr revIDLastSave="0" documentId="13_ncr:1_{D6B03AD2-0E49-4824-B093-DDC30235701F}" xr6:coauthVersionLast="44" xr6:coauthVersionMax="45"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c r="G53" i="6"/>
  <c r="B51" i="6"/>
  <c r="G51" i="6"/>
  <c r="B50" i="6"/>
  <c r="G50" i="6"/>
  <c r="B49" i="6"/>
  <c r="G49" i="6"/>
  <c r="B48" i="6"/>
  <c r="G48" i="6"/>
  <c r="B47" i="6"/>
  <c r="G47" i="6"/>
  <c r="B46" i="6"/>
  <c r="G46" i="6"/>
  <c r="B45" i="6"/>
  <c r="G45" i="6"/>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c r="H14" i="6"/>
  <c r="B13" i="6"/>
  <c r="G13" i="6"/>
  <c r="H13" i="6"/>
  <c r="B12" i="6"/>
  <c r="G12" i="6"/>
  <c r="H12" i="6"/>
  <c r="D12" i="6"/>
  <c r="B11" i="6"/>
  <c r="G11" i="6"/>
  <c r="H11" i="6"/>
  <c r="B10" i="6"/>
  <c r="G10" i="6"/>
  <c r="H10" i="6"/>
  <c r="D10" i="6"/>
  <c r="B9" i="6"/>
  <c r="G9" i="6"/>
  <c r="H9" i="6"/>
  <c r="B8" i="6"/>
  <c r="G8" i="6"/>
  <c r="H8" i="6"/>
  <c r="D8" i="6"/>
  <c r="B7" i="6"/>
  <c r="G7" i="6"/>
  <c r="H7" i="6"/>
  <c r="D7" i="6"/>
  <c r="B4" i="6"/>
  <c r="G4" i="6"/>
  <c r="H4" i="6"/>
  <c r="D4" i="6"/>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D9" i="6"/>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D11" i="6"/>
  <c r="F21" i="6"/>
  <c r="D13"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C48" i="6" s="1"/>
  <c r="A4" i="8"/>
  <c r="A25" i="2"/>
  <c r="J23" i="6"/>
  <c r="J47" i="6"/>
  <c r="C47" i="6" s="1"/>
  <c r="I4" i="4"/>
  <c r="J27" i="6"/>
  <c r="B1001" i="7"/>
  <c r="A67" i="2"/>
  <c r="I43" i="6"/>
  <c r="C43" i="6" s="1"/>
  <c r="B21" i="3"/>
  <c r="J4" i="5"/>
  <c r="I30" i="6"/>
  <c r="I60" i="6"/>
  <c r="A54" i="2"/>
  <c r="A60" i="2"/>
  <c r="B18" i="4"/>
  <c r="A10" i="6" s="1"/>
  <c r="J41" i="6"/>
  <c r="C5" i="7"/>
  <c r="A8" i="2"/>
  <c r="D1" i="6"/>
  <c r="I22" i="6"/>
  <c r="C22" i="6" s="1"/>
  <c r="B15" i="3"/>
  <c r="A27" i="2"/>
  <c r="B4" i="5"/>
  <c r="D3" i="6"/>
  <c r="J11" i="6"/>
  <c r="C11" i="6" s="1"/>
  <c r="J25" i="6"/>
  <c r="C25" i="6" s="1"/>
  <c r="J18" i="6"/>
  <c r="G4" i="8"/>
  <c r="B14" i="3"/>
  <c r="B18" i="3"/>
  <c r="I10" i="6"/>
  <c r="C4" i="8"/>
  <c r="A2" i="2"/>
  <c r="H4" i="5"/>
  <c r="B3" i="3"/>
  <c r="A5" i="2"/>
  <c r="B2" i="5"/>
  <c r="J4" i="6"/>
  <c r="C4" i="6" s="1"/>
  <c r="J46" i="6"/>
  <c r="I42" i="6"/>
  <c r="C42" i="6" s="1"/>
  <c r="J22" i="6"/>
  <c r="J40" i="6"/>
  <c r="C40" i="6" s="1"/>
  <c r="A29" i="2"/>
  <c r="A31" i="2"/>
  <c r="F4" i="5"/>
  <c r="C3" i="6"/>
  <c r="D4" i="5"/>
  <c r="A70" i="2"/>
  <c r="G25" i="4"/>
  <c r="G31" i="4" s="1"/>
  <c r="J6" i="6"/>
  <c r="J50" i="6"/>
  <c r="C50" i="6" s="1"/>
  <c r="I36" i="6"/>
  <c r="C36" i="6" s="1"/>
  <c r="I23" i="6"/>
  <c r="C23" i="6" s="1"/>
  <c r="I41" i="6"/>
  <c r="C41" i="6" s="1"/>
  <c r="A16" i="2"/>
  <c r="G3" i="5"/>
  <c r="A66" i="2"/>
  <c r="B22" i="4"/>
  <c r="A13" i="6" s="1"/>
  <c r="J10" i="6"/>
  <c r="C10" i="6" s="1"/>
  <c r="J55" i="6"/>
  <c r="C55" i="6" s="1"/>
  <c r="J43" i="6"/>
  <c r="J42" i="6"/>
  <c r="I46" i="6"/>
  <c r="C46" i="6" s="1"/>
  <c r="B9" i="3"/>
  <c r="B7" i="3"/>
  <c r="B20" i="4"/>
  <c r="A11" i="6" s="1"/>
  <c r="A23" i="2"/>
  <c r="B10" i="4"/>
  <c r="A6" i="6" s="1"/>
  <c r="J7" i="6"/>
  <c r="C7" i="6" s="1"/>
  <c r="I7" i="6"/>
  <c r="I49" i="6"/>
  <c r="I48" i="6"/>
  <c r="B4" i="8"/>
  <c r="B4" i="3"/>
  <c r="B67" i="4"/>
  <c r="A48" i="6" s="1"/>
  <c r="B16" i="4"/>
  <c r="A8" i="6" s="1"/>
  <c r="B10" i="3"/>
  <c r="A52" i="2"/>
  <c r="A17" i="2"/>
  <c r="B62" i="4"/>
  <c r="A44" i="6" s="1"/>
  <c r="B6" i="4"/>
  <c r="A1" i="6"/>
  <c r="J28" i="6"/>
  <c r="I18" i="6"/>
  <c r="C18" i="6" s="1"/>
  <c r="I11" i="6"/>
  <c r="J9" i="6"/>
  <c r="C9" i="6" s="1"/>
  <c r="I28" i="6"/>
  <c r="C28" i="6" s="1"/>
  <c r="J53" i="6"/>
  <c r="C53" i="6" s="1"/>
  <c r="I5" i="6"/>
  <c r="I27" i="6"/>
  <c r="C27" i="6" s="1"/>
  <c r="I53" i="6"/>
  <c r="F4" i="8"/>
  <c r="I50" i="6"/>
  <c r="A43" i="2"/>
  <c r="A62" i="2"/>
  <c r="C8" i="3"/>
  <c r="A1" i="8"/>
  <c r="B13" i="3"/>
  <c r="I16" i="6"/>
  <c r="C16" i="6" s="1"/>
  <c r="I59" i="6"/>
  <c r="J26" i="6"/>
  <c r="I4" i="8"/>
  <c r="A61" i="2"/>
  <c r="P4" i="5"/>
  <c r="B12" i="4"/>
  <c r="B8" i="3"/>
  <c r="A48" i="2"/>
  <c r="A13" i="2"/>
  <c r="Q4" i="5"/>
  <c r="B35" i="4"/>
  <c r="B59" i="4" s="1"/>
  <c r="A43" i="6" s="1"/>
  <c r="J5" i="6"/>
  <c r="C5" i="6" s="1"/>
  <c r="B3" i="6"/>
  <c r="J33" i="6"/>
  <c r="J20" i="6"/>
  <c r="C20" i="6" s="1"/>
  <c r="J12" i="6"/>
  <c r="C12" i="6" s="1"/>
  <c r="I12" i="6"/>
  <c r="J31" i="6"/>
  <c r="I54" i="6"/>
  <c r="I15" i="6"/>
  <c r="I31" i="6"/>
  <c r="C31" i="6" s="1"/>
  <c r="I58" i="6"/>
  <c r="I33" i="6"/>
  <c r="C33" i="6" s="1"/>
  <c r="J54" i="6"/>
  <c r="C54" i="6" s="1"/>
  <c r="A38" i="2"/>
  <c r="A46" i="2"/>
  <c r="A28" i="2"/>
  <c r="A56" i="2"/>
  <c r="I62" i="4"/>
  <c r="I25" i="6"/>
  <c r="I51" i="6"/>
  <c r="I4" i="6"/>
  <c r="J49" i="6"/>
  <c r="C49" i="6" s="1"/>
  <c r="A49" i="2"/>
  <c r="L4" i="5"/>
  <c r="B8" i="4"/>
  <c r="A4" i="6" s="1"/>
  <c r="B6" i="3"/>
  <c r="A45" i="2"/>
  <c r="A9" i="2"/>
  <c r="M4" i="5"/>
  <c r="N4" i="5"/>
  <c r="B33" i="4"/>
  <c r="B45" i="4" s="1"/>
  <c r="A31" i="6" s="1"/>
  <c r="I6" i="6"/>
  <c r="C6" i="6" s="1"/>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C35" i="6" s="1"/>
  <c r="L60" i="6"/>
  <c r="J17" i="6"/>
  <c r="J38" i="6"/>
  <c r="A1" i="7"/>
  <c r="I37" i="6"/>
  <c r="C37" i="6" s="1"/>
  <c r="L59" i="6"/>
  <c r="A19" i="2"/>
  <c r="A35" i="2"/>
  <c r="A47" i="2"/>
  <c r="B43" i="4"/>
  <c r="A29" i="6" s="1"/>
  <c r="B49" i="4"/>
  <c r="A34" i="6" s="1"/>
  <c r="B31" i="4"/>
  <c r="A19" i="6" s="1"/>
  <c r="G5" i="6"/>
  <c r="H5" i="6"/>
  <c r="D5" i="6"/>
  <c r="G6" i="6"/>
  <c r="H6" i="6"/>
  <c r="B32" i="4"/>
  <c r="B50" i="4" s="1"/>
  <c r="A35" i="6" s="1"/>
  <c r="B77" i="4"/>
  <c r="A54" i="6" s="1"/>
  <c r="B69" i="4"/>
  <c r="A49" i="6" s="1"/>
  <c r="B73" i="4"/>
  <c r="A51" i="6" s="1"/>
  <c r="B65" i="4"/>
  <c r="A47" i="6" s="1"/>
  <c r="F25" i="6"/>
  <c r="H25" i="6"/>
  <c r="D25" i="6"/>
  <c r="F35" i="6"/>
  <c r="H35" i="6"/>
  <c r="D35" i="6"/>
  <c r="H20" i="6"/>
  <c r="D20" i="6"/>
  <c r="F40" i="6"/>
  <c r="H40" i="6"/>
  <c r="D40" i="6"/>
  <c r="F45" i="6"/>
  <c r="F30" i="6"/>
  <c r="H30" i="6"/>
  <c r="D30" i="6"/>
  <c r="G15" i="6"/>
  <c r="H15" i="6"/>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C45" i="6" s="1"/>
  <c r="J21" i="6"/>
  <c r="J8" i="6"/>
  <c r="C8" i="6" s="1"/>
  <c r="I47" i="6"/>
  <c r="J37" i="6"/>
  <c r="I40" i="6"/>
  <c r="B5" i="7"/>
  <c r="J15" i="6"/>
  <c r="C15" i="6" s="1"/>
  <c r="J30" i="6"/>
  <c r="C30" i="6" s="1"/>
  <c r="J51" i="6"/>
  <c r="C51" i="6" s="1"/>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C57" i="6" s="1"/>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C2" i="6"/>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D15" i="6"/>
  <c r="K57" i="6"/>
  <c r="F46" i="6"/>
  <c r="H46" i="6"/>
  <c r="F59" i="6"/>
  <c r="F48" i="6"/>
  <c r="H48" i="6"/>
  <c r="F51" i="6"/>
  <c r="H51" i="6"/>
  <c r="D51" i="6"/>
  <c r="F60" i="6"/>
  <c r="F47" i="6"/>
  <c r="H47" i="6"/>
  <c r="H45" i="6"/>
  <c r="D45" i="6"/>
  <c r="F54" i="6"/>
  <c r="H54" i="6"/>
  <c r="F58" i="6"/>
  <c r="F49" i="6"/>
  <c r="H49" i="6"/>
  <c r="F53" i="6"/>
  <c r="H53" i="6"/>
  <c r="F55" i="6"/>
  <c r="H55" i="6"/>
  <c r="F50" i="6"/>
  <c r="H50" i="6"/>
  <c r="F57" i="6"/>
  <c r="B2" i="6" s="1"/>
  <c r="S42" i="5"/>
  <c r="H754" i="5"/>
  <c r="R1426" i="5"/>
  <c r="R186" i="5"/>
  <c r="R666" i="5"/>
  <c r="H1314" i="5"/>
  <c r="I714" i="5"/>
  <c r="R1666" i="5"/>
  <c r="G1674" i="5"/>
  <c r="E2458" i="5"/>
  <c r="X2458" i="5" s="1"/>
  <c r="S34" i="5"/>
  <c r="S18" i="5"/>
  <c r="S10" i="5"/>
  <c r="D55" i="6"/>
  <c r="D47" i="6"/>
  <c r="D50" i="6"/>
  <c r="D53" i="6"/>
  <c r="D48" i="6"/>
  <c r="D49" i="6"/>
  <c r="D46" i="6"/>
  <c r="D54" i="6"/>
  <c r="R618" i="5" l="1"/>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J1254" i="5" l="1"/>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X6" i="5" l="1"/>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<sst xmlns="http://schemas.openxmlformats.org/spreadsheetml/2006/main" count="17002" uniqueCount="14040">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</sst>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3.5"/>
  <cols>
    <col min="1" max="1" width="0.921875" style="102" customWidth="1"/>
    <col min="2" max="2" width="10.07421875" style="102" customWidth="1"/>
    <col min="3" max="3" width="11.4609375" style="102" customWidth="1"/>
    <col min="4" max="4" width="17.07421875" style="191" customWidth="1"/>
    <col min="5" max="5" width="42.23046875" style="102" customWidth="1"/>
    <col min="6" max="6" width="53.23046875" style="102" customWidth="1"/>
    <col min="7" max="7" width="0.921875" style="102" customWidth="1"/>
    <col min="8" max="16384" width="11" style="102"/>
  </cols>
  <sheetData>
    <row r="1" spans="1:7" ht="14"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49999999999999"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57.5">
      <c r="A14" s="338"/>
      <c r="B14" s="228">
        <v>1.1000000000000001</v>
      </c>
      <c r="C14" s="229" t="s">
        <v>11928</v>
      </c>
      <c r="D14" s="252">
        <v>43455</v>
      </c>
      <c r="E14" s="230" t="s">
        <v>12753</v>
      </c>
      <c r="F14" s="230" t="s">
        <v>12527</v>
      </c>
      <c r="G14" s="28"/>
    </row>
    <row r="15" spans="1:7" ht="57.5">
      <c r="A15" s="338"/>
      <c r="B15" s="228">
        <v>2</v>
      </c>
      <c r="C15" s="229" t="s">
        <v>11928</v>
      </c>
      <c r="D15" s="252">
        <v>43768</v>
      </c>
      <c r="E15" s="230" t="s">
        <v>12831</v>
      </c>
      <c r="F15" s="230" t="s">
        <v>12832</v>
      </c>
      <c r="G15" s="28"/>
    </row>
    <row r="16" spans="1:7" ht="57.5">
      <c r="A16" s="338"/>
      <c r="B16" s="318">
        <v>2.1</v>
      </c>
      <c r="C16" s="319" t="s">
        <v>11928</v>
      </c>
      <c r="D16" s="320">
        <v>43964</v>
      </c>
      <c r="E16" s="321" t="s">
        <v>13948</v>
      </c>
      <c r="F16" s="321" t="s">
        <v>13949</v>
      </c>
      <c r="G16" s="28"/>
    </row>
    <row r="17" spans="1:7" ht="57.5">
      <c r="A17" s="338"/>
      <c r="B17" s="318">
        <v>2.11</v>
      </c>
      <c r="C17" s="319" t="s">
        <v>11928</v>
      </c>
      <c r="D17" s="320">
        <v>43970</v>
      </c>
      <c r="E17" s="321" t="s">
        <v>14038</v>
      </c>
      <c r="F17" s="321" t="s">
        <v>13949</v>
      </c>
      <c r="G17" s="28"/>
    </row>
    <row r="18" spans="1:7" ht="14" thickBot="1">
      <c r="A18" s="339"/>
      <c r="B18" s="340" t="str">
        <f ca="1">OFFSET(L!$C$1,MATCH("General"&amp;"Cpy",L!$A:$A,0)-1,SL,,)</f>
        <v>© 2020 Responsible Minerals Initiative. All rights reserved.</v>
      </c>
      <c r="C18" s="340"/>
      <c r="D18" s="340"/>
      <c r="E18" s="340"/>
      <c r="F18" s="340"/>
      <c r="G18" s="29"/>
    </row>
    <row r="19" spans="1:7" ht="14"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4" workbookViewId="0">
      <selection activeCell="B135" sqref="B135"/>
    </sheetView>
  </sheetViews>
  <sheetFormatPr defaultColWidth="8.69140625" defaultRowHeight="13.5"/>
  <cols>
    <col min="1" max="1" width="20.4609375" style="66" customWidth="1"/>
    <col min="2" max="2" width="57.07421875" style="66" customWidth="1"/>
    <col min="3" max="16384" width="8.6914062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534" workbookViewId="0">
      <selection activeCell="B5555" sqref="B5555"/>
    </sheetView>
  </sheetViews>
  <sheetFormatPr defaultRowHeight="13.5"/>
  <cols>
    <col min="2" max="2" width="27.382812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231" customWidth="1"/>
    <col min="2" max="2" width="34.921875" style="231" customWidth="1"/>
    <col min="3" max="3" width="8.921875" style="231" customWidth="1"/>
    <col min="4" max="16384" width="8.921875" style="231"/>
  </cols>
  <sheetData>
    <row r="1" spans="1:2" ht="104.15"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5"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49999999999999" customHeight="1">
      <c r="A9" s="108" t="str">
        <f ca="1">OFFSET(L!$C$1,MATCH("Instructions"&amp;ADDRESS(ROW(),COLUMN(),4),L!$A:$A,0)-1,SL,,)</f>
        <v xml:space="preserve">4. Insert the source for the unique identifier number or code ("DUNS", "VAT", "Customer", etc).  </v>
      </c>
      <c r="B9" s="235"/>
    </row>
    <row r="10" spans="1:2" ht="20.149999999999999" customHeight="1">
      <c r="A10" s="108" t="str">
        <f ca="1">OFFSET(L!$C$1,MATCH("Instructions"&amp;ADDRESS(ROW(),COLUMN(),4),L!$A:$A,0)-1,SL,,)</f>
        <v xml:space="preserve">5. Insert your full company address (street, city, state, country, postal code). </v>
      </c>
      <c r="B10" s="235"/>
    </row>
    <row r="11" spans="1:2" ht="20.149999999999999"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49999999999999"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49999999999999" customHeight="1">
      <c r="A19" s="108" t="str">
        <f ca="1">OFFSET(L!$C$1,MATCH("Instructions"&amp;ADDRESS(ROW(),COLUMN(),4),L!$A:$A,0)-1,SL,,)</f>
        <v xml:space="preserve">14. As an example, the user may save the file name as:  companyname-date.xlsx (date as YYYY-MM-DD).  </v>
      </c>
      <c r="B19" s="235"/>
    </row>
    <row r="20" spans="1:2" ht="20.149999999999999"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75"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399999999999999"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75"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49999999999999"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15">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150000000000006"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650000000000006"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921875" defaultRowHeight="13.5"/>
  <cols>
    <col min="1" max="1" width="1.69140625" style="231" customWidth="1"/>
    <col min="2" max="2" width="35.4609375" style="231" customWidth="1"/>
    <col min="3" max="3" width="105.4609375" style="231" customWidth="1"/>
    <col min="4" max="5" width="1.69140625" style="231" customWidth="1"/>
    <col min="6" max="6" width="52" style="231" customWidth="1"/>
    <col min="7" max="7" width="4.921875" style="231" customWidth="1"/>
    <col min="8" max="16384" width="8.921875" style="231"/>
  </cols>
  <sheetData>
    <row r="1" spans="1:8" ht="90.65"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05">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30">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60">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35">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60">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4" thickBot="1">
      <c r="A22" s="236"/>
      <c r="B22" s="237"/>
      <c r="C22" s="237"/>
      <c r="D22" s="349"/>
    </row>
    <row r="23" spans="1:5" ht="14" thickTop="1"/>
  </sheetData>
  <sheetProtection algorithmName="SHA-512" hashValue="gYd8G95SSgi7qhf7gNuUMBnJhxXMG5KJR1TZS/U6t7XSKhoTipTytZYuGT7hRFNrjHt+n5TfhD96tTD4y++sqQ==" saltValue="RBnQnzlDhrrgeVQ6gbKCAA=="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B8" sqref="B8"/>
    </sheetView>
  </sheetViews>
  <sheetFormatPr defaultColWidth="8.921875" defaultRowHeight="13.5"/>
  <cols>
    <col min="1" max="1" width="1.921875" customWidth="1"/>
    <col min="2" max="2" width="83.07421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2" hidden="1" customWidth="1"/>
    <col min="13" max="15" width="4.921875" style="102" hidden="1" customWidth="1"/>
    <col min="16" max="23" width="9.07421875" hidden="1" customWidth="1"/>
    <col min="24" max="24" width="27.69140625" hidden="1" customWidth="1"/>
    <col min="25" max="25" width="8.921875" hidden="1" customWidth="1"/>
    <col min="26" max="32" width="8.921875" customWidth="1"/>
  </cols>
  <sheetData>
    <row r="1" spans="1:34" ht="15.5" thickTop="1">
      <c r="A1" s="370"/>
      <c r="B1" s="371"/>
      <c r="C1" s="371"/>
      <c r="D1" s="371"/>
      <c r="E1" s="371"/>
      <c r="F1" s="371"/>
      <c r="G1" s="371"/>
      <c r="H1" s="371"/>
      <c r="I1" s="371"/>
      <c r="J1" s="371"/>
      <c r="K1" s="37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73" t="str">
        <f ca="1">OFFSET(L!$C$1,MATCH("Declaration"&amp;ADDRESS(ROW(),COLUMN(),4),L!$A:$A,0)-1,SL,,)</f>
        <v>Cobalt Reporting Template (CRT)</v>
      </c>
      <c r="E2" s="374"/>
      <c r="F2" s="374"/>
      <c r="G2" s="374"/>
      <c r="H2" s="374"/>
      <c r="I2" s="374"/>
      <c r="J2" s="37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354"/>
      <c r="F3" s="355"/>
      <c r="G3" s="355"/>
      <c r="H3" s="355"/>
      <c r="I3" s="355"/>
      <c r="J3" s="254" t="s">
        <v>14039</v>
      </c>
      <c r="K3" s="35"/>
      <c r="L3" s="120"/>
      <c r="M3" s="111"/>
      <c r="N3" s="111"/>
      <c r="O3" s="112"/>
      <c r="P3" s="125">
        <f>MATCH($D$3,LN,0)</f>
        <v>1</v>
      </c>
    </row>
    <row r="4" spans="1:34" ht="15">
      <c r="A4" s="33"/>
      <c r="B4" s="379" t="str">
        <f ca="1">OFFSET(L!$C$1,MATCH("Declaration"&amp;ADDRESS(ROW(),COLUMN(),4),L!$A:$A,0)-1,SL,,)</f>
        <v>The purpose of this document is to collect sourcing information on cobalt.</v>
      </c>
      <c r="C4" s="379"/>
      <c r="D4" s="379"/>
      <c r="E4" s="379"/>
      <c r="F4" s="379"/>
      <c r="G4" s="379"/>
      <c r="H4" s="379"/>
      <c r="I4" s="383" t="str">
        <f ca="1">OFFSET(L!$C$1,MATCH("Declaration"&amp;ADDRESS(ROW(),COLUMN(),4),L!$A:$A,0)-1,SL,,)</f>
        <v>Link to Terms &amp; Conditions</v>
      </c>
      <c r="J4" s="383"/>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5"/>
      <c r="L6" s="122" t="s">
        <v>340</v>
      </c>
      <c r="M6" s="111"/>
      <c r="N6" s="111"/>
      <c r="O6" s="112"/>
      <c r="P6" s="7"/>
      <c r="Q6" s="7"/>
      <c r="R6" s="7"/>
      <c r="S6" s="7"/>
      <c r="T6" s="7"/>
      <c r="U6" s="7"/>
      <c r="V6" s="7"/>
      <c r="W6" s="7"/>
      <c r="X6" s="7"/>
      <c r="Y6" s="7"/>
      <c r="Z6" s="7"/>
      <c r="AA6" s="7"/>
      <c r="AB6" s="7"/>
      <c r="AC6" s="7"/>
      <c r="AD6" s="7"/>
      <c r="AE6" s="7"/>
      <c r="AF6" s="7"/>
      <c r="AG6" s="7"/>
      <c r="AH6" s="7"/>
    </row>
    <row r="7" spans="1:34" ht="15">
      <c r="A7" s="33"/>
      <c r="B7" s="384" t="str">
        <f ca="1">OFFSET(L!$C$1,MATCH("Declaration"&amp;ADDRESS(ROW(),COLUMN(),4),L!$A:$A,0)-1,SL,,)</f>
        <v>Company Information</v>
      </c>
      <c r="C7" s="384"/>
      <c r="D7" s="384"/>
      <c r="E7" s="384"/>
      <c r="F7" s="384"/>
      <c r="G7" s="384"/>
      <c r="H7" s="384"/>
      <c r="I7" s="384"/>
      <c r="J7" s="384"/>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76"/>
      <c r="E8" s="377"/>
      <c r="F8" s="377"/>
      <c r="G8" s="377"/>
      <c r="H8" s="377"/>
      <c r="I8" s="377"/>
      <c r="J8" s="378"/>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399"/>
      <c r="E9" s="400"/>
      <c r="F9" s="400"/>
      <c r="G9" s="401"/>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85" t="str">
        <f ca="1">OFFSET(L!$C$1,MATCH("Declaration"&amp;ADDRESS(ROW(),COLUMN(),4)&amp;LEFT($D$9,1),L!$A:$A,0)-1,SL,,)</f>
        <v>Description of Scope:</v>
      </c>
      <c r="C10" s="132"/>
      <c r="D10" s="380"/>
      <c r="E10" s="381"/>
      <c r="F10" s="381"/>
      <c r="G10" s="381"/>
      <c r="H10" s="381"/>
      <c r="I10" s="381"/>
      <c r="J10" s="382"/>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86"/>
      <c r="C11" s="132"/>
      <c r="D11" s="387" t="str">
        <f ca="1">IF(D9=Q9,OFFSET(L!$C$1,MATCH("Declaration"&amp;ADDRESS(ROW(),COLUMN(),4),L!$A:$A,0)-1,SL,,),"")</f>
        <v/>
      </c>
      <c r="E11" s="388"/>
      <c r="F11" s="388"/>
      <c r="G11" s="388"/>
      <c r="H11" s="388"/>
      <c r="I11" s="388"/>
      <c r="J11" s="389"/>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67"/>
      <c r="E12" s="365"/>
      <c r="F12" s="365"/>
      <c r="G12" s="365"/>
      <c r="H12" s="365"/>
      <c r="I12" s="365"/>
      <c r="J12" s="366"/>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67"/>
      <c r="E13" s="365"/>
      <c r="F13" s="365"/>
      <c r="G13" s="365"/>
      <c r="H13" s="365"/>
      <c r="I13" s="365"/>
      <c r="J13" s="366"/>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67"/>
      <c r="E14" s="365"/>
      <c r="F14" s="365"/>
      <c r="G14" s="365"/>
      <c r="H14" s="365"/>
      <c r="I14" s="365"/>
      <c r="J14" s="366"/>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67"/>
      <c r="E15" s="365"/>
      <c r="F15" s="365"/>
      <c r="G15" s="365"/>
      <c r="H15" s="365"/>
      <c r="I15" s="365"/>
      <c r="J15" s="366"/>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64"/>
      <c r="E16" s="365"/>
      <c r="F16" s="365"/>
      <c r="G16" s="365"/>
      <c r="H16" s="365"/>
      <c r="I16" s="365"/>
      <c r="J16" s="366"/>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67"/>
      <c r="E17" s="365"/>
      <c r="F17" s="365"/>
      <c r="G17" s="365"/>
      <c r="H17" s="365"/>
      <c r="I17" s="365"/>
      <c r="J17" s="366"/>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67"/>
      <c r="E18" s="365"/>
      <c r="F18" s="365"/>
      <c r="G18" s="365"/>
      <c r="H18" s="365"/>
      <c r="I18" s="365"/>
      <c r="J18" s="366"/>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67"/>
      <c r="E19" s="365"/>
      <c r="F19" s="365"/>
      <c r="G19" s="365"/>
      <c r="H19" s="365"/>
      <c r="I19" s="365"/>
      <c r="J19" s="36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364"/>
      <c r="E20" s="365"/>
      <c r="F20" s="365"/>
      <c r="G20" s="365"/>
      <c r="H20" s="365"/>
      <c r="I20" s="365"/>
      <c r="J20" s="36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 (*):</v>
      </c>
      <c r="C21" s="144"/>
      <c r="D21" s="367"/>
      <c r="E21" s="365"/>
      <c r="F21" s="365"/>
      <c r="G21" s="365"/>
      <c r="H21" s="365"/>
      <c r="I21" s="365"/>
      <c r="J21" s="36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402"/>
      <c r="E22" s="403"/>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398"/>
      <c r="E23" s="39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50" t="str">
        <f ca="1">OFFSET(L!$C$1,MATCH("Declaration"&amp;ADDRESS(ROW(),COLUMN(),4),L!$A:$A,0)-1,SL,,)</f>
        <v>Answer the following questions 1 - 6 based on the declaration scope indicated above</v>
      </c>
      <c r="C24" s="350"/>
      <c r="D24" s="350"/>
      <c r="E24" s="350"/>
      <c r="F24" s="350"/>
      <c r="G24" s="350"/>
      <c r="H24" s="350"/>
      <c r="I24" s="350"/>
      <c r="J24" s="35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 xml:space="preserve">1) Is any of the cobalt intentionally added or used in the product(s) or in the production process? </v>
      </c>
      <c r="C25" s="15"/>
      <c r="D25" s="395" t="str">
        <f ca="1">OFFSET(L!$C$1,MATCH("Declaration"&amp;ADDRESS(ROW(),COLUMN(),4),L!$A:$A,0)-1,SL,,)</f>
        <v>Answer</v>
      </c>
      <c r="E25" s="395"/>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62"/>
      <c r="E26" s="363"/>
      <c r="F26" s="10"/>
      <c r="G26" s="351"/>
      <c r="H26" s="352"/>
      <c r="I26" s="352"/>
      <c r="J26" s="35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56" t="s">
        <v>380</v>
      </c>
      <c r="E27" s="357"/>
      <c r="F27" s="10"/>
      <c r="G27" s="351"/>
      <c r="H27" s="352"/>
      <c r="I27" s="352"/>
      <c r="J27" s="35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56" t="s">
        <v>380</v>
      </c>
      <c r="E28" s="357"/>
      <c r="F28" s="10"/>
      <c r="G28" s="351"/>
      <c r="H28" s="352"/>
      <c r="I28" s="352"/>
      <c r="J28" s="35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56" t="s">
        <v>380</v>
      </c>
      <c r="E29" s="357"/>
      <c r="F29" s="10"/>
      <c r="G29" s="351"/>
      <c r="H29" s="352"/>
      <c r="I29" s="352"/>
      <c r="J29" s="35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69" t="str">
        <f ca="1">D25</f>
        <v>Answer</v>
      </c>
      <c r="E31" s="369"/>
      <c r="F31" s="16"/>
      <c r="G31" s="43" t="str">
        <f ca="1">G25</f>
        <v>Comments</v>
      </c>
      <c r="H31" s="397"/>
      <c r="I31" s="397"/>
      <c r="J31" s="397"/>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62"/>
      <c r="E32" s="363"/>
      <c r="F32" s="46"/>
      <c r="G32" s="351"/>
      <c r="H32" s="352"/>
      <c r="I32" s="352"/>
      <c r="J32" s="35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56"/>
      <c r="E33" s="357"/>
      <c r="F33" s="46"/>
      <c r="G33" s="351"/>
      <c r="H33" s="352"/>
      <c r="I33" s="352"/>
      <c r="J33" s="35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62"/>
      <c r="E34" s="363"/>
      <c r="F34" s="46"/>
      <c r="G34" s="351"/>
      <c r="H34" s="352"/>
      <c r="I34" s="352"/>
      <c r="J34" s="35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62"/>
      <c r="E35" s="363"/>
      <c r="F35" s="46"/>
      <c r="G35" s="351"/>
      <c r="H35" s="352"/>
      <c r="I35" s="352"/>
      <c r="J35" s="35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5" customHeight="1">
      <c r="A37" s="40"/>
      <c r="B37" s="43" t="str">
        <f ca="1">OFFSET(L!$C$1,MATCH("Declaration"&amp;ADDRESS(ROW(),COLUMN(),4),L!$A:$A,0)-1,SL,,)&amp;Q31</f>
        <v>3) Does 100 percent of the cobalt originate from recycled or scrap sources? (*)</v>
      </c>
      <c r="C37" s="8"/>
      <c r="D37" s="369" t="str">
        <f ca="1">D25</f>
        <v>Answer</v>
      </c>
      <c r="E37" s="369"/>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62"/>
      <c r="E38" s="363"/>
      <c r="F38" s="46"/>
      <c r="G38" s="351"/>
      <c r="H38" s="352"/>
      <c r="I38" s="352"/>
      <c r="J38" s="35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56"/>
      <c r="E39" s="357"/>
      <c r="F39" s="46"/>
      <c r="G39" s="351"/>
      <c r="H39" s="352"/>
      <c r="I39" s="352"/>
      <c r="J39" s="35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56"/>
      <c r="E40" s="357"/>
      <c r="F40" s="46"/>
      <c r="G40" s="351"/>
      <c r="H40" s="352"/>
      <c r="I40" s="352"/>
      <c r="J40" s="35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56"/>
      <c r="E41" s="357"/>
      <c r="F41" s="46"/>
      <c r="G41" s="351"/>
      <c r="H41" s="352"/>
      <c r="I41" s="352"/>
      <c r="J41" s="35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69" t="str">
        <f ca="1">D25</f>
        <v>Answer</v>
      </c>
      <c r="E43" s="369"/>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360"/>
      <c r="E44" s="361"/>
      <c r="F44" s="46"/>
      <c r="G44" s="351"/>
      <c r="H44" s="352"/>
      <c r="I44" s="352"/>
      <c r="J44" s="35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58"/>
      <c r="E45" s="359"/>
      <c r="F45" s="46"/>
      <c r="G45" s="351"/>
      <c r="H45" s="352"/>
      <c r="I45" s="352"/>
      <c r="J45" s="35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58"/>
      <c r="E46" s="359"/>
      <c r="F46" s="46"/>
      <c r="G46" s="351"/>
      <c r="H46" s="352"/>
      <c r="I46" s="352"/>
      <c r="J46" s="35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58"/>
      <c r="E47" s="359"/>
      <c r="F47" s="46"/>
      <c r="G47" s="351"/>
      <c r="H47" s="352"/>
      <c r="I47" s="352"/>
      <c r="J47" s="35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5) Have you identified all of the smelters supplying the cobalt to your supply chain? (*)</v>
      </c>
      <c r="C49" s="8"/>
      <c r="D49" s="369" t="str">
        <f ca="1">D25</f>
        <v>Answer</v>
      </c>
      <c r="E49" s="369"/>
      <c r="F49" s="16"/>
      <c r="G49" s="43" t="str">
        <f ca="1">G25</f>
        <v>Comments</v>
      </c>
      <c r="H49" s="368"/>
      <c r="I49" s="368"/>
      <c r="J49" s="368"/>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390"/>
      <c r="E50" s="391"/>
      <c r="F50" s="46"/>
      <c r="G50" s="351"/>
      <c r="H50" s="352"/>
      <c r="I50" s="352"/>
      <c r="J50" s="35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56"/>
      <c r="E51" s="357"/>
      <c r="F51" s="46"/>
      <c r="G51" s="351"/>
      <c r="H51" s="352"/>
      <c r="I51" s="352"/>
      <c r="J51" s="35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56"/>
      <c r="E52" s="357"/>
      <c r="F52" s="46"/>
      <c r="G52" s="351"/>
      <c r="H52" s="352"/>
      <c r="I52" s="352"/>
      <c r="J52" s="35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56"/>
      <c r="E53" s="357"/>
      <c r="F53" s="46"/>
      <c r="G53" s="351"/>
      <c r="H53" s="352"/>
      <c r="I53" s="352"/>
      <c r="J53" s="35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6) Has all applicable smelter information received by your company been reported in this declaration? (*)</v>
      </c>
      <c r="C55" s="8"/>
      <c r="D55" s="369" t="str">
        <f ca="1">D25</f>
        <v>Answer</v>
      </c>
      <c r="E55" s="369"/>
      <c r="F55" s="16"/>
      <c r="G55" s="43" t="str">
        <f ca="1">G25</f>
        <v>Comments</v>
      </c>
      <c r="H55" s="368" t="str">
        <f>IF(Q63="(*)","Click here to enter smelter names","")</f>
        <v/>
      </c>
      <c r="I55" s="368"/>
      <c r="J55" s="368"/>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62"/>
      <c r="E56" s="363"/>
      <c r="F56" s="47"/>
      <c r="G56" s="351"/>
      <c r="H56" s="352"/>
      <c r="I56" s="352"/>
      <c r="J56" s="35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56"/>
      <c r="E57" s="357"/>
      <c r="F57" s="47"/>
      <c r="G57" s="351"/>
      <c r="H57" s="352"/>
      <c r="I57" s="352"/>
      <c r="J57" s="35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56"/>
      <c r="E58" s="357"/>
      <c r="F58" s="47"/>
      <c r="G58" s="351"/>
      <c r="H58" s="352"/>
      <c r="I58" s="352"/>
      <c r="J58" s="35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56"/>
      <c r="E59" s="357"/>
      <c r="F59" s="49"/>
      <c r="G59" s="351"/>
      <c r="H59" s="352"/>
      <c r="I59" s="352"/>
      <c r="J59" s="35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07" t="str">
        <f ca="1">OFFSET(L!$C$1,MATCH("Declaration"&amp;ADDRESS(ROW(),COLUMN(),4),L!$A:$A,0)-1,SL,,)</f>
        <v>Answer the Following Questions at a Company Level</v>
      </c>
      <c r="C61" s="407"/>
      <c r="D61" s="407"/>
      <c r="E61" s="407"/>
      <c r="F61" s="407"/>
      <c r="G61" s="407"/>
      <c r="H61" s="407"/>
      <c r="I61" s="407"/>
      <c r="J61" s="40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395" t="str">
        <f ca="1">D25</f>
        <v>Answer</v>
      </c>
      <c r="E62" s="395"/>
      <c r="F62" s="52"/>
      <c r="G62" s="395" t="str">
        <f ca="1">G25</f>
        <v>Comments</v>
      </c>
      <c r="H62" s="395" t="e">
        <f>HLOOKUP(SL,LT,$O62,0)</f>
        <v>#NAME?</v>
      </c>
      <c r="I62" s="39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62"/>
      <c r="E63" s="363"/>
      <c r="F63" s="56"/>
      <c r="G63" s="351"/>
      <c r="H63" s="352"/>
      <c r="I63" s="352"/>
      <c r="J63" s="353"/>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396"/>
      <c r="H64" s="396"/>
      <c r="I64" s="396"/>
      <c r="J64" s="39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2"/>
      <c r="E65" s="363"/>
      <c r="F65" s="56"/>
      <c r="G65" s="392"/>
      <c r="H65" s="393"/>
      <c r="I65" s="393"/>
      <c r="J65" s="394"/>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25" customHeight="1">
      <c r="A67" s="40"/>
      <c r="B67" s="55" t="str">
        <f ca="1">OFFSET(L!$C$1,MATCH("Declaration"&amp;ADDRESS(ROW(),COLUMN(),4),L!$A:$A,0)-1,SL,,)&amp;P32</f>
        <v>C. Have you implemented due diligence measures for cobalt in the declaration scope indicated above? (*)</v>
      </c>
      <c r="C67" s="56"/>
      <c r="D67" s="362"/>
      <c r="E67" s="363"/>
      <c r="F67" s="56"/>
      <c r="G67" s="351"/>
      <c r="H67" s="352"/>
      <c r="I67" s="352"/>
      <c r="J67" s="353"/>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5" customHeight="1">
      <c r="A69" s="40"/>
      <c r="B69" s="55" t="str">
        <f ca="1">OFFSET(L!$C$1,MATCH("Declaration"&amp;ADDRESS(ROW(),COLUMN(),4),L!$A:$A,0)-1,SL,,)&amp;P32</f>
        <v>D. Do you require suppliers to exercise due diligence over the cobalt supply chain in accordance with the OECD Due Diligence Guidance? (*)</v>
      </c>
      <c r="C69" s="56"/>
      <c r="D69" s="362"/>
      <c r="E69" s="363"/>
      <c r="F69" s="56"/>
      <c r="G69" s="351"/>
      <c r="H69" s="352"/>
      <c r="I69" s="352"/>
      <c r="J69" s="353"/>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2"/>
      <c r="E71" s="363"/>
      <c r="F71" s="56"/>
      <c r="G71" s="351"/>
      <c r="H71" s="352"/>
      <c r="I71" s="352"/>
      <c r="J71" s="353"/>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75"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08"/>
      <c r="E73" s="409"/>
      <c r="F73" s="56"/>
      <c r="G73" s="351"/>
      <c r="H73" s="352"/>
      <c r="I73" s="352"/>
      <c r="J73" s="353"/>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
      <c r="A74" s="40"/>
      <c r="B74" s="60"/>
      <c r="C74" s="10"/>
      <c r="D74" s="1"/>
      <c r="E74" s="1"/>
      <c r="F74" s="11"/>
      <c r="G74" s="396"/>
      <c r="H74" s="396"/>
      <c r="I74" s="396"/>
      <c r="J74" s="39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 customHeight="1">
      <c r="A75" s="40"/>
      <c r="B75" s="55" t="str">
        <f ca="1">OFFSET(L!$C$1,MATCH("Declaration"&amp;ADDRESS(ROW(),COLUMN(),4),L!$A:$A,0)-1,SL,,)&amp;P32</f>
        <v>G. Does your company conduct cobalt supply chain survey(s) of your relevant supplier(s)? (*)</v>
      </c>
      <c r="C75" s="56"/>
      <c r="D75" s="362"/>
      <c r="E75" s="363"/>
      <c r="F75" s="56"/>
      <c r="G75" s="351"/>
      <c r="H75" s="352"/>
      <c r="I75" s="352"/>
      <c r="J75" s="353"/>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
      <c r="A76" s="40"/>
      <c r="B76" s="57"/>
      <c r="C76" s="10"/>
      <c r="D76" s="1"/>
      <c r="E76" s="1"/>
      <c r="F76" s="11"/>
      <c r="G76" s="410"/>
      <c r="H76" s="410"/>
      <c r="I76" s="410"/>
      <c r="J76" s="41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H. Do you review due diligence information received from your suppliers against your company’s expectations? (*)</v>
      </c>
      <c r="C77" s="56"/>
      <c r="D77" s="362"/>
      <c r="E77" s="363"/>
      <c r="F77" s="56"/>
      <c r="G77" s="351"/>
      <c r="H77" s="352"/>
      <c r="I77" s="352"/>
      <c r="J77" s="353"/>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 customHeight="1">
      <c r="A79" s="40"/>
      <c r="B79" s="55" t="str">
        <f ca="1">OFFSET(L!$C$1,MATCH("Declaration"&amp;ADDRESS(ROW(),COLUMN(),4),L!$A:$A,0)-1,SL,,)&amp;P32</f>
        <v>I. Does your review process include corrective action management? (*)</v>
      </c>
      <c r="C79" s="56"/>
      <c r="D79" s="362"/>
      <c r="E79" s="363"/>
      <c r="F79" s="56"/>
      <c r="G79" s="351"/>
      <c r="H79" s="352"/>
      <c r="I79" s="352"/>
      <c r="J79" s="353"/>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06" t="str">
        <f>IF(OR($D$8="",$I$3=""),"","Click here to check required fields completion")</f>
        <v/>
      </c>
      <c r="C80" s="406"/>
      <c r="D80" s="406"/>
      <c r="E80" s="406"/>
      <c r="F80" s="406"/>
      <c r="G80" s="406"/>
      <c r="H80" s="406"/>
      <c r="I80" s="406"/>
      <c r="J80" s="40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404" t="str">
        <f ca="1">OFFSET(L!$C$1,MATCH("General"&amp;"Cpy",L!$A:$A,0)-1,SL,,)</f>
        <v>© 2020 Responsible Minerals Initiative. All rights reserved.</v>
      </c>
      <c r="B81" s="405"/>
      <c r="C81" s="405"/>
      <c r="D81" s="405"/>
      <c r="E81" s="405"/>
      <c r="F81" s="405"/>
      <c r="G81" s="405"/>
      <c r="H81" s="405"/>
      <c r="I81" s="405"/>
      <c r="J81" s="40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4" t="s">
        <v>379</v>
      </c>
    </row>
    <row r="87" spans="1:34" ht="15" hidden="1">
      <c r="B87" s="224" t="s">
        <v>380</v>
      </c>
    </row>
    <row r="88" spans="1:34" ht="15" hidden="1">
      <c r="B88" s="224" t="s">
        <v>381</v>
      </c>
    </row>
    <row r="89" spans="1:34" ht="15" hidden="1">
      <c r="B89" s="224" t="s">
        <v>12270</v>
      </c>
    </row>
    <row r="90" spans="1:34" ht="15" hidden="1">
      <c r="B90" s="266">
        <v>1</v>
      </c>
    </row>
    <row r="91" spans="1:34" ht="15" hidden="1">
      <c r="B91" s="224" t="s">
        <v>1316</v>
      </c>
    </row>
    <row r="92" spans="1:34" ht="15" hidden="1">
      <c r="B92" s="224" t="s">
        <v>1317</v>
      </c>
      <c r="L92"/>
      <c r="M92"/>
      <c r="N92"/>
      <c r="O92"/>
    </row>
    <row r="93" spans="1:34" ht="15" hidden="1">
      <c r="B93" s="224" t="s">
        <v>1318</v>
      </c>
      <c r="L93"/>
      <c r="M93"/>
      <c r="N93"/>
      <c r="O93"/>
    </row>
    <row r="94" spans="1:34" ht="15" hidden="1">
      <c r="B94" s="224" t="s">
        <v>1319</v>
      </c>
      <c r="L94"/>
      <c r="M94"/>
      <c r="N94"/>
      <c r="O94"/>
    </row>
    <row r="95" spans="1:34" ht="15" hidden="1">
      <c r="B95" s="224" t="s">
        <v>382</v>
      </c>
      <c r="L95"/>
      <c r="M95"/>
      <c r="N95"/>
      <c r="O95"/>
    </row>
    <row r="96" spans="1:34" ht="15" hidden="1">
      <c r="B96" s="224" t="s">
        <v>11379</v>
      </c>
      <c r="L96"/>
      <c r="M96"/>
      <c r="N96"/>
      <c r="O96"/>
    </row>
    <row r="97" spans="2:15" ht="15" hidden="1">
      <c r="B97" s="224" t="s">
        <v>379</v>
      </c>
      <c r="L97"/>
      <c r="M97"/>
      <c r="N97"/>
      <c r="O97"/>
    </row>
    <row r="98" spans="2:15" ht="15" hidden="1">
      <c r="B98" s="224" t="s">
        <v>380</v>
      </c>
      <c r="L98"/>
      <c r="M98"/>
      <c r="N98"/>
      <c r="O98"/>
    </row>
    <row r="99" spans="2:15" ht="15" hidden="1">
      <c r="B99" s="224" t="s">
        <v>12594</v>
      </c>
      <c r="L99"/>
      <c r="M99"/>
      <c r="N99"/>
      <c r="O99"/>
    </row>
    <row r="100" spans="2:15" ht="15" hidden="1">
      <c r="B100" s="224" t="s">
        <v>11691</v>
      </c>
    </row>
    <row r="101" spans="2:15" ht="15" hidden="1">
      <c r="B101" s="224" t="s">
        <v>380</v>
      </c>
    </row>
    <row r="102" spans="2:15" ht="14" thickTop="1"/>
  </sheetData>
  <sheetProtection algorithmName="SHA-512" hashValue="f5qnzAf/4zTKTJoheOnNXjR4cGaZYJAyDZlUaSnVyDYSs0GPlxT8JsscbOkhEo2OgYt1OSL7861rII/MLp4bmw==" saltValue="Y8PdZHFkLoptCqYre0li9g=="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221" customWidth="1"/>
    <col min="2" max="2" width="13.23046875" style="222" customWidth="1"/>
    <col min="3" max="3" width="40.4609375" style="222" customWidth="1"/>
    <col min="4" max="4" width="30.69140625" style="222" customWidth="1"/>
    <col min="5" max="5" width="20.921875" style="222" customWidth="1"/>
    <col min="6" max="7" width="13.921875" style="222" customWidth="1"/>
    <col min="8" max="8" width="25.07421875" style="222" customWidth="1"/>
    <col min="9" max="9" width="24.07421875" style="222" customWidth="1"/>
    <col min="10" max="10" width="18.23046875" style="222" customWidth="1"/>
    <col min="11" max="11" width="27.23046875" style="222" customWidth="1"/>
    <col min="12" max="12" width="20.69140625" style="222" customWidth="1"/>
    <col min="13" max="13" width="35.07421875" style="222" customWidth="1"/>
    <col min="14" max="14" width="42.07421875" style="222" customWidth="1"/>
    <col min="15" max="15" width="32.07421875" style="222" customWidth="1"/>
    <col min="16" max="16" width="22.921875" style="222" customWidth="1"/>
    <col min="17" max="17" width="43.4609375" style="222" customWidth="1"/>
    <col min="18" max="18" width="35.921875" style="222" hidden="1" customWidth="1"/>
    <col min="19" max="20" width="17.921875" style="222" hidden="1" customWidth="1"/>
    <col min="21" max="21" width="8.921875" style="155" hidden="1" customWidth="1"/>
    <col min="22" max="22" width="6.07421875" style="155" hidden="1" customWidth="1"/>
    <col min="23" max="23" width="8.69140625" style="155" hidden="1" customWidth="1"/>
    <col min="24" max="24" width="8.921875" style="155" hidden="1" customWidth="1"/>
    <col min="25" max="26" width="4.23046875" style="155" hidden="1" customWidth="1"/>
    <col min="27" max="27" width="4.23046875" style="222" hidden="1" customWidth="1"/>
    <col min="28" max="28" width="7.921875" style="222" hidden="1" customWidth="1"/>
    <col min="29" max="33" width="4.23046875" style="222" hidden="1" customWidth="1"/>
    <col min="34" max="34" width="14.4609375" style="222" hidden="1" customWidth="1"/>
    <col min="35" max="39" width="8.921875" style="222" customWidth="1"/>
    <col min="40" max="16384" width="8.921875" style="222"/>
  </cols>
  <sheetData>
    <row r="1" spans="1:34" s="20" customFormat="1" ht="14"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1"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150000000000006"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0.5"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4" thickTop="1">
      <c r="U2501" s="222"/>
      <c r="V2501" s="222"/>
      <c r="W2501" s="222"/>
      <c r="X2501" s="222"/>
      <c r="Y2501" s="222"/>
      <c r="Z2501" s="222"/>
    </row>
    <row r="2502" spans="1:35" ht="14"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921875" defaultRowHeight="13.5"/>
  <cols>
    <col min="1" max="1" width="45.07421875" style="17" customWidth="1"/>
    <col min="2" max="2" width="42.921875" style="20" customWidth="1"/>
    <col min="3" max="3" width="51.4609375" style="17" customWidth="1"/>
    <col min="4" max="4" width="29.07421875" style="20" customWidth="1"/>
    <col min="5" max="5" width="9" style="19" customWidth="1"/>
    <col min="6" max="6" width="13.4609375" style="17" hidden="1" customWidth="1"/>
    <col min="7" max="7" width="13.23046875" style="17" hidden="1" customWidth="1"/>
    <col min="8" max="8" width="9" style="17" hidden="1" customWidth="1"/>
    <col min="9" max="9" width="9" style="156" hidden="1" customWidth="1"/>
    <col min="10" max="10" width="48.921875" style="17" hidden="1" customWidth="1"/>
    <col min="11" max="11" width="9" style="17" hidden="1" customWidth="1"/>
    <col min="12" max="12" width="8.921875" style="17" hidden="1" customWidth="1"/>
    <col min="13" max="13" width="8.921875" style="17" customWidth="1"/>
    <col min="14" max="14" width="31.23046875" style="17" customWidth="1"/>
    <col min="15" max="26" width="8.921875" style="17" customWidth="1"/>
    <col min="27" max="16384" width="8.92187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f>IF(H62=0,"0",H62)</f>
        <v>25</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41">
      <c r="A4" s="161" t="str">
        <f ca="1">Declaration!B8</f>
        <v>Company Name (*):</v>
      </c>
      <c r="B4" s="90">
        <f>Declaration!D8</f>
        <v>0</v>
      </c>
      <c r="C4" s="162" t="str">
        <f t="shared" ref="C4:C9" ca="1" si="0">IF(H4=1,J4,I4)</f>
        <v>Provide your company name on the Declaration tab cell D8</v>
      </c>
      <c r="D4" s="285" t="str">
        <f>IF(H4=1,"Click here to enter Company Name","")</f>
        <v>Click here to enter Company Name</v>
      </c>
      <c r="E4" s="74" t="s">
        <v>759</v>
      </c>
      <c r="F4" s="94">
        <v>1</v>
      </c>
      <c r="G4" s="71">
        <f t="shared" ref="G4:G9" si="1">IF(B4=0,1,0)</f>
        <v>1</v>
      </c>
      <c r="H4" s="72">
        <f>F4*G4</f>
        <v>1</v>
      </c>
      <c r="I4" s="157" t="str">
        <f ca="1">OFFSET(L!$C$1,MATCH("Checker"&amp;"Comp",L!$A:$A,0)-1,SL,,)</f>
        <v>Complete</v>
      </c>
      <c r="J4" s="158" t="str">
        <f ca="1">OFFSET(L!$C$1,MATCH("Checker"&amp;ADDRESS(ROW(),COLUMN(),4),L!$A:$A,0)-1,SL,,)</f>
        <v>Provide your company name on the Declaration tab cell D8</v>
      </c>
    </row>
    <row r="5" spans="1:10" ht="41">
      <c r="A5" s="161" t="str">
        <f ca="1">Declaration!B9</f>
        <v>Declaration Scope or Class (*):</v>
      </c>
      <c r="B5" s="90">
        <f>Declaration!D9</f>
        <v>0</v>
      </c>
      <c r="C5" s="162" t="str">
        <f t="shared" ca="1" si="0"/>
        <v>Select the scope of declaration on the Declaration tab cell D9</v>
      </c>
      <c r="D5" s="96" t="str">
        <f>IF(H5=1,"Click here to enter Declaration Scope","")</f>
        <v>Click here to enter Declaration Scope</v>
      </c>
      <c r="E5" s="74" t="s">
        <v>759</v>
      </c>
      <c r="F5" s="94">
        <v>1</v>
      </c>
      <c r="G5" s="71">
        <f t="shared" si="1"/>
        <v>1</v>
      </c>
      <c r="H5" s="72">
        <f t="shared" ref="H5:H18" si="2">F5*G5</f>
        <v>1</v>
      </c>
      <c r="I5" s="157" t="str">
        <f ca="1">OFFSET(L!$C$1,MATCH("Checker"&amp;"Comp",L!$A:$A,0)-1,SL,,)</f>
        <v>Complete</v>
      </c>
      <c r="J5" s="158" t="str">
        <f ca="1">OFFSET(L!$C$1,MATCH("Checker"&amp;ADDRESS(ROW(),COLUMN(),4),L!$A:$A,0)-1,SL,,)</f>
        <v>Select the scope of declaration on the Declaration tab cell D9</v>
      </c>
    </row>
    <row r="6" spans="1:10" ht="41">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41">
      <c r="A7" s="161" t="str">
        <f ca="1">Declaration!B15</f>
        <v>Contact Name (*):</v>
      </c>
      <c r="B7" s="90">
        <f>Declaration!D15</f>
        <v>0</v>
      </c>
      <c r="C7" s="162" t="str">
        <f t="shared" ca="1" si="0"/>
        <v>Provide contact name in Declaration tab cell D15</v>
      </c>
      <c r="D7" s="96" t="str">
        <f>IF(H7=1,"Click here to enter Contact Name","")</f>
        <v>Click here to enter Contact Name</v>
      </c>
      <c r="E7" s="74" t="s">
        <v>759</v>
      </c>
      <c r="F7" s="130">
        <v>1</v>
      </c>
      <c r="G7" s="71">
        <f t="shared" si="1"/>
        <v>1</v>
      </c>
      <c r="H7" s="72">
        <f t="shared" si="2"/>
        <v>1</v>
      </c>
      <c r="I7" s="157" t="str">
        <f ca="1">OFFSET(L!$C$1,MATCH("Checker"&amp;"Comp",L!$A:$A,0)-1,SL,,)</f>
        <v>Complete</v>
      </c>
      <c r="J7" s="17" t="str">
        <f ca="1">OFFSET(L!$C$1,MATCH("Checker"&amp;ADDRESS(ROW(),COLUMN(),4),L!$A:$A,0)-1,SL,,)</f>
        <v>Provide contact name in Declaration tab cell D15</v>
      </c>
    </row>
    <row r="8" spans="1:10" ht="41">
      <c r="A8" s="161" t="str">
        <f ca="1">Declaration!B16</f>
        <v>Email – Contact (*):</v>
      </c>
      <c r="B8" s="90">
        <f>Declaration!D16</f>
        <v>0</v>
      </c>
      <c r="C8" s="162" t="str">
        <f t="shared" ca="1" si="0"/>
        <v>Provide a valid email for contact in Declaration tab cell D16</v>
      </c>
      <c r="D8" s="96" t="str">
        <f>IF(H8=1,"Click here to enter Email-Contact","")</f>
        <v>Click here to enter Email-Contact</v>
      </c>
      <c r="E8" s="74" t="s">
        <v>759</v>
      </c>
      <c r="F8" s="130">
        <v>1</v>
      </c>
      <c r="G8" s="71">
        <f>IF(ISNUMBER(SEARCH("@",B8)),0,1)</f>
        <v>1</v>
      </c>
      <c r="H8" s="72">
        <f t="shared" si="2"/>
        <v>1</v>
      </c>
      <c r="I8" s="157" t="str">
        <f ca="1">OFFSET(L!$C$1,MATCH("Checker"&amp;"Comp",L!$A:$A,0)-1,SL,,)</f>
        <v>Complete</v>
      </c>
      <c r="J8" s="17" t="str">
        <f ca="1">OFFSET(L!$C$1,MATCH("Checker"&amp;ADDRESS(ROW(),COLUMN(),4),L!$A:$A,0)-1,SL,,)</f>
        <v>Provide a valid email for contact in Declaration tab cell D16</v>
      </c>
    </row>
    <row r="9" spans="1:10" ht="41">
      <c r="A9" s="161" t="str">
        <f ca="1">Declaration!B17</f>
        <v>Phone – Contact (*):</v>
      </c>
      <c r="B9" s="90">
        <f>Declaration!D17</f>
        <v>0</v>
      </c>
      <c r="C9" s="162" t="str">
        <f t="shared" ca="1" si="0"/>
        <v>Provide a phone number for contact in Declaration tab cell D17</v>
      </c>
      <c r="D9" s="96" t="str">
        <f>IF(H9=1,"Click here to enter Phone-Contact","")</f>
        <v>Click here to enter Phone-Contact</v>
      </c>
      <c r="E9" s="74" t="s">
        <v>759</v>
      </c>
      <c r="F9" s="130">
        <v>1</v>
      </c>
      <c r="G9" s="71">
        <f t="shared" si="1"/>
        <v>1</v>
      </c>
      <c r="H9" s="72">
        <f t="shared" si="2"/>
        <v>1</v>
      </c>
      <c r="I9" s="157" t="str">
        <f ca="1">OFFSET(L!$C$1,MATCH("Checker"&amp;"Comp",L!$A:$A,0)-1,SL,,)</f>
        <v>Complete</v>
      </c>
      <c r="J9" s="17" t="str">
        <f ca="1">OFFSET(L!$C$1,MATCH("Checker"&amp;ADDRESS(ROW(),COLUMN(),4),L!$A:$A,0)-1,SL,,)</f>
        <v>Provide a phone number for contact in Declaration tab cell D17</v>
      </c>
    </row>
    <row r="10" spans="1:10" ht="41">
      <c r="A10" s="161" t="str">
        <f ca="1">Declaration!B18</f>
        <v>Authorizer (*):</v>
      </c>
      <c r="B10" s="90">
        <f>Declaration!D18</f>
        <v>0</v>
      </c>
      <c r="C10" s="162" t="str">
        <f t="shared" ref="C10:C55" ca="1" si="3">IF(H10=1,J10,I10)</f>
        <v>Provide authorized company representative contact name in Declaration tab cell D18</v>
      </c>
      <c r="D10" s="96" t="str">
        <f>IF(H10=1,"Click here to enter an Authorized Company Representative's name","")</f>
        <v>Click here to enter an Authorized Company Representative's name</v>
      </c>
      <c r="E10" s="74" t="s">
        <v>759</v>
      </c>
      <c r="F10" s="94">
        <v>1</v>
      </c>
      <c r="G10" s="71">
        <f t="shared" ref="G10:G18" si="4">IF(B10=0,1,0)</f>
        <v>1</v>
      </c>
      <c r="H10" s="72">
        <f t="shared" si="2"/>
        <v>1</v>
      </c>
      <c r="I10" s="157"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f>Declaration!D20</f>
        <v>0</v>
      </c>
      <c r="C11" s="90" t="str">
        <f t="shared" ca="1" si="3"/>
        <v>Provide an email for authorized company representative on Declaration tab cell D20</v>
      </c>
      <c r="D11" s="96" t="str">
        <f>IF(H11=1,"Click here to enter Representative's email","")</f>
        <v>Click here to enter Representative's email</v>
      </c>
      <c r="E11" s="74" t="s">
        <v>759</v>
      </c>
      <c r="F11" s="94">
        <v>1</v>
      </c>
      <c r="G11" s="71">
        <f>IF(ISNUMBER(SEARCH("@",B11)),0,1)</f>
        <v>1</v>
      </c>
      <c r="H11" s="72">
        <f t="shared" si="2"/>
        <v>1</v>
      </c>
      <c r="I11" s="157"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 (*):</v>
      </c>
      <c r="B12" s="90">
        <f>Declaration!D21</f>
        <v>0</v>
      </c>
      <c r="C12" s="90" t="str">
        <f ca="1">IF(H12=1,J12,I12)</f>
        <v>Provide a phone number for authorized company representative on Declaration tab cell D21</v>
      </c>
      <c r="D12" s="96" t="str">
        <f>IF(H12=1,"Click here to enter Representative's phone","")</f>
        <v>Click here to enter Representative's phone</v>
      </c>
      <c r="E12" s="74" t="s">
        <v>759</v>
      </c>
      <c r="F12" s="94">
        <v>1</v>
      </c>
      <c r="G12" s="71">
        <f>IF(B12=0,1,0)</f>
        <v>1</v>
      </c>
      <c r="H12" s="72">
        <f>F12*G12</f>
        <v>1</v>
      </c>
      <c r="I12" s="157"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0</v>
      </c>
      <c r="C13" s="90" t="str">
        <f t="shared" ca="1" si="3"/>
        <v>Provide date the form was completed on Declaration tab cell D22</v>
      </c>
      <c r="D13" s="96" t="str">
        <f>IF(H13=1,"Click here to enter Date of Completion","")</f>
        <v>Click here to enter Date of Completion</v>
      </c>
      <c r="E13" s="74" t="s">
        <v>759</v>
      </c>
      <c r="F13" s="94">
        <v>1</v>
      </c>
      <c r="G13" s="71">
        <f t="shared" si="4"/>
        <v>1</v>
      </c>
      <c r="H13" s="72">
        <f t="shared" si="2"/>
        <v>1</v>
      </c>
      <c r="I13" s="157" t="str">
        <f ca="1">OFFSET(L!$C$1,MATCH("Checker"&amp;"Comp",L!$A:$A,0)-1,SL,,)</f>
        <v>Complete</v>
      </c>
      <c r="J13" s="17" t="str">
        <f ca="1">OFFSET(L!$C$1,MATCH("Checker"&amp;ADDRESS(ROW(),COLUMN(),4),L!$A:$A,0)-1,SL,,)</f>
        <v>Provide date the form was completed on Declaration tab cell D22</v>
      </c>
    </row>
    <row r="14" spans="1:10" ht="6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7.5">
      <c r="A15" s="91" t="str">
        <f ca="1">Declaration!B26</f>
        <v>Cobalt(*)</v>
      </c>
      <c r="B15" s="90">
        <f>Declaration!D26</f>
        <v>0</v>
      </c>
      <c r="C15" s="90" t="str">
        <f t="shared" ca="1" si="3"/>
        <v>Declare if cobalt is intentionally added to your products on Declaration tab cell D26</v>
      </c>
      <c r="D15" s="96" t="str">
        <f>IF(H15=1,"Click here to answer question 1 for Cobalt","")</f>
        <v>Click here to answer question 1 for Cobalt</v>
      </c>
      <c r="E15" s="74" t="s">
        <v>449</v>
      </c>
      <c r="F15" s="94">
        <v>1</v>
      </c>
      <c r="G15" s="71">
        <f t="shared" si="4"/>
        <v>1</v>
      </c>
      <c r="H15" s="72">
        <f t="shared" si="2"/>
        <v>1</v>
      </c>
      <c r="I15" s="157" t="str">
        <f ca="1">OFFSET(L!$C$1,MATCH("Checker"&amp;"Comp",L!$A:$A,0)-1,SL,,)</f>
        <v>Complete</v>
      </c>
      <c r="J15" s="158"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40.5">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41">
      <c r="A20" s="91" t="str">
        <f ca="1">Declaration!B32</f>
        <v>Cobalt(*)</v>
      </c>
      <c r="B20" s="90">
        <f>Declaration!D32</f>
        <v>0</v>
      </c>
      <c r="C20" s="162" t="str">
        <f t="shared" ca="1" si="3"/>
        <v>Declare if cobalt used within the scope of products declared within this survey response originated from a Conflict-Affected and High-Risk Area (CAHRA) on the Declaration tab cell D32</v>
      </c>
      <c r="D20" s="96" t="str">
        <f>IF(H20=1,"Click here to answer question 2 for Cobalt","")</f>
        <v>Click here to answer question 2 for Cobalt</v>
      </c>
      <c r="E20" s="74" t="s">
        <v>450</v>
      </c>
      <c r="F20" s="95">
        <f>IF(OR(B$15="No",B$15="Unknown"),0,1)</f>
        <v>1</v>
      </c>
      <c r="G20" s="71">
        <f t="shared" ref="G20:G55" si="5">IF(B20=0,1,0)</f>
        <v>1</v>
      </c>
      <c r="H20" s="72">
        <f t="shared" ref="H20:H55" si="6">F20*G20</f>
        <v>1</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41"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41"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40.5">
      <c r="A24" s="90" t="str">
        <f ca="1">Declaration!B37</f>
        <v>3) Does 100 percent of the cobalt originate from recycled or scrap sources? (*)</v>
      </c>
      <c r="B24" s="93"/>
      <c r="C24" s="93"/>
      <c r="D24" s="97"/>
      <c r="E24" s="74" t="s">
        <v>759</v>
      </c>
      <c r="F24" s="94"/>
      <c r="G24" s="19"/>
      <c r="H24" s="19"/>
      <c r="J24" s="158"/>
    </row>
    <row r="25" spans="1:10" ht="41">
      <c r="A25" s="91" t="str">
        <f ca="1">Declaration!B38</f>
        <v>Cobalt(*)</v>
      </c>
      <c r="B25" s="90">
        <f>Declaration!D38</f>
        <v>0</v>
      </c>
      <c r="C25" s="162" t="str">
        <f ca="1">IF(H25=1,J25,I25)</f>
        <v>Declare if cobalt used within the scope of products declared within this survey response originated entirely from a recycled or scrap source on the Declaration tab cell D44</v>
      </c>
      <c r="D25" s="96" t="str">
        <f>IF(H25=1,"Click here to answer question 3 for Cobalt","")</f>
        <v>Click here to answer question 3 for Cobalt</v>
      </c>
      <c r="E25" s="74" t="s">
        <v>759</v>
      </c>
      <c r="F25" s="95">
        <f>F20</f>
        <v>1</v>
      </c>
      <c r="G25" s="71">
        <f>IF(B25=0,1,0)</f>
        <v>1</v>
      </c>
      <c r="H25" s="72">
        <f>F25*G25</f>
        <v>1</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41"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41"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40.5">
      <c r="A29" s="90" t="str">
        <f ca="1">Declaration!B43</f>
        <v>4) What percentage of relevant suppliers have provided a response to your supply chain survey?(*)</v>
      </c>
      <c r="B29" s="93"/>
      <c r="C29" s="93"/>
      <c r="D29" s="97"/>
      <c r="E29" s="74" t="s">
        <v>450</v>
      </c>
      <c r="F29" s="94"/>
      <c r="G29" s="19"/>
      <c r="H29" s="19"/>
    </row>
    <row r="30" spans="1:10" ht="27.5">
      <c r="A30" s="91" t="str">
        <f ca="1">Declaration!B44</f>
        <v>Cobalt(*)</v>
      </c>
      <c r="B30" s="90">
        <f>Declaration!D44</f>
        <v>0</v>
      </c>
      <c r="C30" s="162" t="str">
        <f t="shared" ca="1" si="3"/>
        <v>Provide % of completeness of supplier's smelter information on Declaration tab cell D44</v>
      </c>
      <c r="D30" s="98" t="str">
        <f>IF(H30=1,"Click here to answer question 4 for Cobalt","")</f>
        <v>Click here to answer question 4 for Cobalt</v>
      </c>
      <c r="E30" s="74" t="s">
        <v>449</v>
      </c>
      <c r="F30" s="95">
        <f>F20</f>
        <v>1</v>
      </c>
      <c r="G30" s="71">
        <f t="shared" si="5"/>
        <v>1</v>
      </c>
      <c r="H30" s="72">
        <f t="shared" si="6"/>
        <v>1</v>
      </c>
      <c r="I30" s="157"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7.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7.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4">
      <c r="A34" s="90" t="str">
        <f ca="1">Declaration!B49</f>
        <v>5) Have you identified all of the smelters supplying the cobalt to your supply chain? (*)</v>
      </c>
      <c r="B34" s="93"/>
      <c r="C34" s="93"/>
      <c r="D34" s="97"/>
      <c r="E34" s="74" t="s">
        <v>451</v>
      </c>
      <c r="F34" s="94"/>
      <c r="G34" s="19"/>
      <c r="H34" s="19"/>
    </row>
    <row r="35" spans="1:10" ht="54.5">
      <c r="A35" s="91" t="str">
        <f ca="1">Declaration!B50</f>
        <v>Cobalt(*)</v>
      </c>
      <c r="B35" s="90">
        <f>Declaration!D50</f>
        <v>0</v>
      </c>
      <c r="C35" s="162" t="str">
        <f t="shared" ca="1" si="3"/>
        <v>Declare if all smelter names have been provided in this survey response under the scope of products declared on the Declaration tab cell D50</v>
      </c>
      <c r="D35" s="98" t="str">
        <f>IF(H35=1,"Click here to answer question 5 for Cobalt","")</f>
        <v>Click here to answer question 5 for Cobalt</v>
      </c>
      <c r="E35" s="74" t="s">
        <v>758</v>
      </c>
      <c r="F35" s="95">
        <f>F20</f>
        <v>1</v>
      </c>
      <c r="G35" s="71">
        <f t="shared" si="5"/>
        <v>1</v>
      </c>
      <c r="H35" s="72">
        <f t="shared" si="6"/>
        <v>1</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4.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4.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7.5">
      <c r="A39" s="90" t="str">
        <f ca="1">Declaration!B55</f>
        <v>6) Has all applicable smelter information received by your company been reported in this declaration? (*)</v>
      </c>
      <c r="B39" s="93"/>
      <c r="C39" s="93"/>
      <c r="D39" s="97"/>
      <c r="E39" s="74" t="s">
        <v>452</v>
      </c>
      <c r="F39" s="94"/>
      <c r="G39" s="19"/>
      <c r="H39" s="19"/>
    </row>
    <row r="40" spans="1:10" ht="41">
      <c r="A40" s="91" t="str">
        <f ca="1">Declaration!B56</f>
        <v>Cobalt(*)</v>
      </c>
      <c r="B40" s="90">
        <f>Declaration!D56</f>
        <v>0</v>
      </c>
      <c r="C40" s="162" t="str">
        <f t="shared" ca="1" si="3"/>
        <v>Declare if all applicable cobalt smelter information has been provided on Declaration tab cell D56</v>
      </c>
      <c r="D40" s="98" t="str">
        <f>IF(H40=1,"Click here to answer question 6 for Cobalt","")</f>
        <v>Click here to answer question 6 for Cobalt</v>
      </c>
      <c r="E40" s="74" t="s">
        <v>450</v>
      </c>
      <c r="F40" s="95">
        <f>F20</f>
        <v>1</v>
      </c>
      <c r="G40" s="71">
        <f t="shared" si="5"/>
        <v>1</v>
      </c>
      <c r="H40" s="72">
        <f t="shared" si="6"/>
        <v>1</v>
      </c>
      <c r="I40" s="157"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41"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41"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7">
      <c r="A44" s="90" t="str">
        <f ca="1">Declaration!B62</f>
        <v>Question</v>
      </c>
      <c r="B44" s="93"/>
      <c r="C44" s="93"/>
      <c r="D44" s="97"/>
      <c r="E44" s="74" t="s">
        <v>339</v>
      </c>
      <c r="F44" s="94"/>
      <c r="G44" s="94"/>
      <c r="H44" s="94"/>
    </row>
    <row r="45" spans="1:10" ht="41">
      <c r="A45" s="90" t="str">
        <f ca="1">Declaration!B63</f>
        <v>A. Have you established a publicly available cobalt sourcing policy?(*)</v>
      </c>
      <c r="B45" s="90">
        <f>Declaration!D63</f>
        <v>0</v>
      </c>
      <c r="C45" s="162" t="str">
        <f t="shared" ca="1" si="3"/>
        <v>Answer if your company has a publicly available cobalt sourcing policy on the Declaration tab cell D63</v>
      </c>
      <c r="D45" s="268" t="str">
        <f>IF(H45=1,"Click here to answer question (A)","")</f>
        <v>Click here to answer question (A)</v>
      </c>
      <c r="E45" s="74" t="s">
        <v>759</v>
      </c>
      <c r="F45" s="95">
        <f>IF(SUM(F$20:F$23)=0,0,1)</f>
        <v>1</v>
      </c>
      <c r="G45" s="71">
        <f t="shared" si="5"/>
        <v>1</v>
      </c>
      <c r="H45" s="72">
        <f t="shared" si="6"/>
        <v>1</v>
      </c>
      <c r="I45" s="157" t="str">
        <f ca="1">OFFSET(L!$C$1,MATCH("Checker"&amp;"Comp",L!$A:$A,0)-1,SL,,)</f>
        <v>Complete</v>
      </c>
      <c r="J45" s="17" t="str">
        <f ca="1">OFFSET(L!$C$1,MATCH("Checker"&amp;ADDRESS(ROW(),COLUMN(),4),L!$A:$A,0)-1,SL,,)</f>
        <v>Answer if your company has a publicly available cobalt sourcing policy on the Declaration tab cell D63</v>
      </c>
    </row>
    <row r="46" spans="1:10" ht="14.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54">
      <c r="A47" s="90" t="str">
        <f ca="1">Declaration!B65</f>
        <v>B. Does your policy cover, at a minimum, all risks in the OECD Due Diligence Guidance Annex II Model Policy, as well as the worst forms of child labor? (*)</v>
      </c>
      <c r="B47" s="90">
        <f>Declaration!D65</f>
        <v>0</v>
      </c>
      <c r="C47" s="162" t="str">
        <f ca="1">IF(H47=1,J47,I47)</f>
        <v>Answer if your company's policy covers, at a minimum, all risks in the OECD Due Diligence Guidance Annex II Model Policy, as well as the worst forms of child labor, on the Declaration tab cell D65</v>
      </c>
      <c r="D47" s="269" t="str">
        <f>IF(H47=1,"Click here to answer question (B)","")</f>
        <v>Click here to answer question (B)</v>
      </c>
      <c r="E47" s="74" t="s">
        <v>759</v>
      </c>
      <c r="F47" s="95">
        <f t="shared" ref="F47:F55" si="7">F$45</f>
        <v>1</v>
      </c>
      <c r="G47" s="71">
        <f>IF(B47=0,1,0)</f>
        <v>1</v>
      </c>
      <c r="H47" s="72">
        <f>F47*G47</f>
        <v>1</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 (*)</v>
      </c>
      <c r="B48" s="90">
        <f>Declaration!D67</f>
        <v>0</v>
      </c>
      <c r="C48" s="162" t="str">
        <f t="shared" ca="1" si="3"/>
        <v>Answer if you implement cobalt due diligence measures on the Declaration tab cell D67</v>
      </c>
      <c r="D48" s="269" t="str">
        <f>IF(H48=1,"Click here to answer question (C)","")</f>
        <v>Click here to answer question (C)</v>
      </c>
      <c r="E48" s="74" t="s">
        <v>759</v>
      </c>
      <c r="F48" s="95">
        <f t="shared" si="7"/>
        <v>1</v>
      </c>
      <c r="G48" s="71">
        <f t="shared" si="5"/>
        <v>1</v>
      </c>
      <c r="H48" s="72">
        <f t="shared" si="6"/>
        <v>1</v>
      </c>
      <c r="I48" s="157"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D. Do you require suppliers to exercise due diligence over the cobalt supply chain in accordance with the OECD Due Diligence Guidance? (*)</v>
      </c>
      <c r="B49" s="90">
        <f>Declaration!D69</f>
        <v>0</v>
      </c>
      <c r="C49" s="162" t="str">
        <f t="shared" ca="1" si="3"/>
        <v>Answer if you require your direct suppliers to exercise due diligence over cobalt supply chains on Declaration tab cell D69</v>
      </c>
      <c r="D49" s="269" t="str">
        <f>IF(H49=1,"Click here to answer question (D)","")</f>
        <v>Click here to answer question (D)</v>
      </c>
      <c r="E49" s="74" t="s">
        <v>759</v>
      </c>
      <c r="F49" s="95">
        <f t="shared" si="7"/>
        <v>1</v>
      </c>
      <c r="G49" s="71">
        <f t="shared" si="5"/>
        <v>1</v>
      </c>
      <c r="H49" s="72">
        <f t="shared" si="6"/>
        <v>1</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4">
      <c r="A50" s="90" t="str">
        <f ca="1">Declaration!B71</f>
        <v>E. Do you require your direct suppliers to source cobalt from smelters whose due diligence practices have been validated by an independent third party audit program? (*)</v>
      </c>
      <c r="B50" s="90">
        <f>Declaration!D71</f>
        <v>0</v>
      </c>
      <c r="C50" s="162" t="str">
        <f t="shared" ca="1" si="3"/>
        <v>Answer if you require direct supplier to source cobalt from independently validated smelters on Declaration tab cell D71</v>
      </c>
      <c r="D50" s="269" t="str">
        <f>IF(H50=1,"Click here to answer question (E)","")</f>
        <v>Click here to answer question (E)</v>
      </c>
      <c r="E50" s="74" t="s">
        <v>759</v>
      </c>
      <c r="F50" s="95">
        <f t="shared" si="7"/>
        <v>1</v>
      </c>
      <c r="G50" s="71">
        <f t="shared" si="5"/>
        <v>1</v>
      </c>
      <c r="H50" s="72">
        <f t="shared" si="6"/>
        <v>1</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F. Do you require suppliers' due diligence practices to cover, at a minimum, all risks in the OECD Due Diligence Guidance Annex II Model Policy, as well as the worst forms of child labor? (*)</v>
      </c>
      <c r="B51" s="90">
        <f>Declaration!D73</f>
        <v>0</v>
      </c>
      <c r="C51" s="162" t="str">
        <f t="shared" ca="1" si="3"/>
        <v>Answer if you require smelter's due diligence practices to cover, at a minimum, all risks in the OECD Due Diligence Guidance Annex II Model Policy, as well as the worst forms of child labor, on Declaration tab cell D73</v>
      </c>
      <c r="D51" s="269" t="str">
        <f>IF(H51=1,"Click here to answer question (F)","")</f>
        <v>Click here to answer question (F)</v>
      </c>
      <c r="E51" s="74" t="s">
        <v>759</v>
      </c>
      <c r="F51" s="95">
        <f t="shared" si="7"/>
        <v>1</v>
      </c>
      <c r="G51" s="71">
        <f t="shared" si="5"/>
        <v>1</v>
      </c>
      <c r="H51" s="72">
        <f t="shared" si="6"/>
        <v>1</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41">
      <c r="A53" s="90" t="str">
        <f ca="1">Declaration!B75</f>
        <v>G. Does your company conduct cobalt supply chain survey(s) of your relevant supplier(s)? (*)</v>
      </c>
      <c r="B53" s="90">
        <f>IF(Declaration!D75="No",Declaration!D75,IF(Declaration!D75="Yes, CRT",Declaration!D75,IF(Declaration!D75="Yes, Using Other Format (Describe)",Declaration!G75,0)))</f>
        <v>0</v>
      </c>
      <c r="C53" s="162" t="str">
        <f t="shared" ca="1" si="3"/>
        <v>Answer if you conduct cobalt supply chain surveys on the declaration tab cell D75</v>
      </c>
      <c r="D53" s="269" t="str">
        <f>IF(H53=1,"Click here to answer question (G)","")</f>
        <v>Click here to answer question (G)</v>
      </c>
      <c r="E53" s="74" t="s">
        <v>759</v>
      </c>
      <c r="F53" s="95">
        <f t="shared" si="7"/>
        <v>1</v>
      </c>
      <c r="G53" s="71">
        <f t="shared" si="5"/>
        <v>1</v>
      </c>
      <c r="H53" s="72">
        <f t="shared" si="6"/>
        <v>1</v>
      </c>
      <c r="I53" s="157"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H. Do you review due diligence information received from your suppliers against your company’s expectations? (*)</v>
      </c>
      <c r="B54" s="90">
        <f>Declaration!D77</f>
        <v>0</v>
      </c>
      <c r="C54" s="162" t="str">
        <f t="shared" ca="1" si="3"/>
        <v>Answer if you verify responses from your suppliers against your company's expectations on Declaration tab cell D77</v>
      </c>
      <c r="D54" s="269" t="str">
        <f>IF(H54=1,"Click here to answer question (H)","")</f>
        <v>Click here to answer question (H)</v>
      </c>
      <c r="E54" s="74" t="s">
        <v>759</v>
      </c>
      <c r="F54" s="95">
        <f t="shared" si="7"/>
        <v>1</v>
      </c>
      <c r="G54" s="71">
        <f t="shared" si="5"/>
        <v>1</v>
      </c>
      <c r="H54" s="72">
        <f t="shared" si="6"/>
        <v>1</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I. Does your review process include corrective action management? (*)</v>
      </c>
      <c r="B55" s="90">
        <f>Declaration!D79</f>
        <v>0</v>
      </c>
      <c r="C55" s="162" t="str">
        <f t="shared" ca="1" si="3"/>
        <v>Answer if your verification process includes corrective action management on Declaration tab cell D79</v>
      </c>
      <c r="D55" s="269" t="str">
        <f>IF(H55=1,"Click here to answer question (I)","")</f>
        <v>Click here to answer question (I)</v>
      </c>
      <c r="E55" s="74" t="s">
        <v>759</v>
      </c>
      <c r="F55" s="95">
        <f t="shared" si="7"/>
        <v>1</v>
      </c>
      <c r="G55" s="71">
        <f t="shared" si="5"/>
        <v>1</v>
      </c>
      <c r="H55" s="72">
        <f t="shared" si="6"/>
        <v>1</v>
      </c>
      <c r="I55" s="157"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1" t="s">
        <v>11715</v>
      </c>
      <c r="B57" s="90"/>
      <c r="C57" s="162" t="str">
        <f ca="1">IF(K57=1,L57,IF(B15="No","Not Required",IF(G57=0,I57,J57)))</f>
        <v>Please answer Question 1 on Declaration tab. If you answered "Yes" and this field is still red, please add cobalt smelters to the smelter list tab.</v>
      </c>
      <c r="D57" s="96" t="str">
        <f>IF(H57=0,"","Click here to provide smelter information")</f>
        <v/>
      </c>
      <c r="E57" s="74" t="s">
        <v>759</v>
      </c>
      <c r="F57" s="95">
        <f>F$45</f>
        <v>1</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1</v>
      </c>
      <c r="L57" s="17" t="str">
        <f ca="1">OFFSET(L!$C$1,MATCH("Checker"&amp;ADDRESS(ROW(),COLUMN(),4),L!$A:$A,0)-1,SL,,)</f>
        <v>Please answer Question 1 on Declaration tab. If you answered "Yes" and this field is still red, please add cobalt smelters to the smelter list tab.</v>
      </c>
    </row>
    <row r="58" spans="1:12" ht="41" hidden="1">
      <c r="A58" s="250"/>
      <c r="B58" s="251"/>
      <c r="C58" s="251"/>
      <c r="D58" s="96"/>
      <c r="E58" s="74" t="s">
        <v>450</v>
      </c>
      <c r="F58" s="95">
        <f>F$45</f>
        <v>1</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41" hidden="1">
      <c r="A59" s="250"/>
      <c r="B59" s="251"/>
      <c r="C59" s="251"/>
      <c r="D59" s="96"/>
      <c r="E59" s="74" t="s">
        <v>450</v>
      </c>
      <c r="F59" s="95">
        <f>F$45</f>
        <v>1</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41" hidden="1">
      <c r="A60" s="250"/>
      <c r="B60" s="251"/>
      <c r="C60" s="251"/>
      <c r="D60" s="96"/>
      <c r="E60" s="74" t="s">
        <v>450</v>
      </c>
      <c r="F60" s="95">
        <f>F$45</f>
        <v>1</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7">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25</v>
      </c>
    </row>
    <row r="63" spans="1:12">
      <c r="A63" s="19"/>
    </row>
    <row r="64" spans="1:12">
      <c r="A64" s="19"/>
    </row>
    <row r="65" spans="1:1" ht="14" thickBot="1">
      <c r="A65" s="19"/>
    </row>
  </sheetData>
  <sheetProtection algorithmName="SHA-512" hashValue="5HCHWKslqNth0EF3Ry5wUN2mFHaWd4N//4DfZfc1Zv2l3fMYi/VMsMZti4tPpwJha+GokzbKRbLPOPSoRoLlHQ==" saltValue="u3HbZvrXekR7bNxe0C+Ua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21875" defaultRowHeight="13.5"/>
  <cols>
    <col min="1" max="1" width="3.07421875" style="103" customWidth="1"/>
    <col min="2" max="2" width="39.921875" style="104" customWidth="1"/>
    <col min="3" max="3" width="39.921875" style="103" customWidth="1"/>
    <col min="4" max="4" width="58.921875" style="103" customWidth="1"/>
    <col min="5" max="5" width="1.69140625" style="103" customWidth="1"/>
    <col min="6" max="6" width="71.921875" customWidth="1"/>
    <col min="7" max="35" width="9" customWidth="1"/>
    <col min="36" max="16384" width="8.92187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c r="A2" s="23"/>
      <c r="B2" s="128"/>
      <c r="C2" s="128"/>
      <c r="D2"/>
      <c r="E2" s="24"/>
    </row>
    <row r="3" spans="1:35">
      <c r="A3" s="23"/>
      <c r="B3" s="128"/>
      <c r="C3" s="128"/>
      <c r="D3" s="128"/>
      <c r="E3" s="24"/>
    </row>
    <row r="4" spans="1:35" ht="15.75" customHeight="1">
      <c r="A4" s="23"/>
      <c r="B4" s="417" t="s">
        <v>494</v>
      </c>
      <c r="C4" s="417"/>
      <c r="D4" s="417"/>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4"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921875" defaultRowHeight="13.5"/>
  <cols>
    <col min="1" max="1" width="9.07421875" style="203" bestFit="1" customWidth="1"/>
    <col min="2" max="2" width="42.921875" style="203" customWidth="1"/>
    <col min="3" max="3" width="40.07421875" style="203" customWidth="1"/>
    <col min="4" max="4" width="22.921875" style="203" customWidth="1"/>
    <col min="5" max="5" width="12.69140625" style="203" customWidth="1"/>
    <col min="6" max="6" width="12.69140625" style="204" customWidth="1"/>
    <col min="7" max="7" width="15.23046875" style="203" customWidth="1"/>
    <col min="8" max="8" width="23.921875" style="203" customWidth="1"/>
    <col min="9" max="9" width="28.07421875" style="203" customWidth="1"/>
    <col min="10" max="10" width="38.69140625" style="203" hidden="1" customWidth="1"/>
    <col min="11" max="11" width="24.07421875" style="203" hidden="1" customWidth="1"/>
    <col min="12" max="12" width="17.4609375" style="203" customWidth="1"/>
    <col min="13" max="13" width="16.07421875" style="203" customWidth="1"/>
    <col min="14" max="16384" width="8.92187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4">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A264" zoomScale="55" zoomScaleNormal="55" workbookViewId="0">
      <selection activeCell="N277" sqref="N277"/>
    </sheetView>
  </sheetViews>
  <sheetFormatPr defaultColWidth="8.69140625" defaultRowHeight="14"/>
  <cols>
    <col min="1" max="1" width="14.69140625" style="149" customWidth="1"/>
    <col min="2" max="2" width="14" style="149" customWidth="1"/>
    <col min="3" max="3" width="6.07421875" style="149" customWidth="1"/>
    <col min="4" max="4" width="50.921875" style="149" customWidth="1"/>
    <col min="5" max="5" width="45.921875" style="256" customWidth="1"/>
    <col min="6" max="6" width="61.61328125" style="150" customWidth="1"/>
    <col min="7" max="7" width="61.61328125" style="149" customWidth="1"/>
    <col min="8" max="11" width="40" style="149" customWidth="1"/>
    <col min="12" max="12" width="40" style="172" customWidth="1"/>
    <col min="13" max="13" width="40" style="245" customWidth="1"/>
    <col min="14" max="16384" width="8.6914062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94.5">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67.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7">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4">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4">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4">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4">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67.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27">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3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0.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94.5">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0.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40.5">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4">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29.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42">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21.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4">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43">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29.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35">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175.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87">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37.5">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16">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29.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48.5">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3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43">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283.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56.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08">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08">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01.5">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94.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67.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174">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94.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21.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48.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94.5">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67.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67.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1">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21.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16">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43">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16">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4">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43">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4">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16">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02.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3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54">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7">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7">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6">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7">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7">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7">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08">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81">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189">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29.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0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67.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189">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75.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4.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62">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0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67.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3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351">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51">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175.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08">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7">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7">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7">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54">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58">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81">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7">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7">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0.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0.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0.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7">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7">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7">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7">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7">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0.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67.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08">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67.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67.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67.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1">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7">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29">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08">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81">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94.5">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08">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21.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1">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1">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54">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14.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14.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14.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14.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14.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29">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29">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7">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7">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7">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7">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7">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7">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7">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7">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7">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7">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7">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15.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14.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6">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15.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7">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40.5">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54">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67.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0.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7">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7">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7">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7">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7">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67.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6">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0.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0.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0.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0.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0.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0.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4">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4">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4">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0.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4">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4">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40.5">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4">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81">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81">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81">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81">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81">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81">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1">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1">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4">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4">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4">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4">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67.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67.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67.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67.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4">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4">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4">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4">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67.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67.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81">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54">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08">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67.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0">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4">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54">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4">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4">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54">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54">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4">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67.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7">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7">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7">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7">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0.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4">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81">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7">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27">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81">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7">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0.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81">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Bernie Henn</cp:lastModifiedBy>
  <cp:lastPrinted>2015-04-21T20:47:43Z</cp:lastPrinted>
  <dcterms:created xsi:type="dcterms:W3CDTF">2010-06-21T21:00:23Z</dcterms:created>
  <dcterms:modified xsi:type="dcterms:W3CDTF">2020-06-23T12:24:23Z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